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/Documents/Play/Brewing/Recipes/Published/"/>
    </mc:Choice>
  </mc:AlternateContent>
  <xr:revisionPtr revIDLastSave="0" documentId="13_ncr:1_{A1D7FE5B-E844-5A49-B903-242805CFCD02}" xr6:coauthVersionLast="47" xr6:coauthVersionMax="47" xr10:uidLastSave="{00000000-0000-0000-0000-000000000000}"/>
  <bookViews>
    <workbookView xWindow="16680" yWindow="500" windowWidth="13560" windowHeight="21060" xr2:uid="{3A157F19-7524-6F45-8E3B-64E6855FCD5F}"/>
  </bookViews>
  <sheets>
    <sheet name="Sheet1" sheetId="1" r:id="rId1"/>
    <sheet name="Water Treat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E12" i="1" l="1"/>
  <c r="E15" i="1"/>
  <c r="E14" i="1"/>
  <c r="E13" i="1"/>
  <c r="F21" i="2"/>
  <c r="F15" i="2"/>
  <c r="E11" i="1"/>
  <c r="E6" i="1"/>
  <c r="E27" i="1"/>
  <c r="F24" i="1" s="1"/>
  <c r="F25" i="1" l="1"/>
  <c r="F26" i="1"/>
  <c r="F23" i="1"/>
  <c r="G18" i="1"/>
  <c r="G20" i="1" s="1"/>
</calcChain>
</file>

<file path=xl/sharedStrings.xml><?xml version="1.0" encoding="utf-8"?>
<sst xmlns="http://schemas.openxmlformats.org/spreadsheetml/2006/main" count="132" uniqueCount="68">
  <si>
    <t>OG</t>
  </si>
  <si>
    <t>FG</t>
  </si>
  <si>
    <t>Batch Size</t>
  </si>
  <si>
    <t>ABV</t>
  </si>
  <si>
    <t>IBU</t>
  </si>
  <si>
    <t>EBC</t>
  </si>
  <si>
    <t>Mash</t>
  </si>
  <si>
    <t>Liquor</t>
  </si>
  <si>
    <t>Water Treatment</t>
  </si>
  <si>
    <t>g</t>
  </si>
  <si>
    <t>%</t>
  </si>
  <si>
    <t>Thickness</t>
  </si>
  <si>
    <t>Temp</t>
  </si>
  <si>
    <t>Time</t>
  </si>
  <si>
    <t>Grain Bill</t>
  </si>
  <si>
    <t>Boil</t>
  </si>
  <si>
    <t>Boil time</t>
  </si>
  <si>
    <t>AA</t>
  </si>
  <si>
    <t>start</t>
  </si>
  <si>
    <t>last 15mins</t>
  </si>
  <si>
    <t>Protofloc</t>
  </si>
  <si>
    <t>Hops/etc</t>
  </si>
  <si>
    <t>Fermentation</t>
  </si>
  <si>
    <t>Yeast</t>
  </si>
  <si>
    <t>Starter</t>
  </si>
  <si>
    <t>Total</t>
  </si>
  <si>
    <t>Revision</t>
  </si>
  <si>
    <t>Source</t>
  </si>
  <si>
    <t>Date</t>
  </si>
  <si>
    <t>Bottling/Packaging</t>
  </si>
  <si>
    <t>Grain Temp</t>
  </si>
  <si>
    <t>Strike</t>
  </si>
  <si>
    <t>Stout</t>
  </si>
  <si>
    <t>AMS/CRS</t>
  </si>
  <si>
    <t>Calcium chloride Flake</t>
  </si>
  <si>
    <t>Table Salt</t>
  </si>
  <si>
    <t>DWB/DLS</t>
  </si>
  <si>
    <t>Bitter</t>
  </si>
  <si>
    <t>Lactic Acid</t>
  </si>
  <si>
    <t>Lager</t>
  </si>
  <si>
    <t>Beer</t>
  </si>
  <si>
    <t>ml</t>
  </si>
  <si>
    <t>/25l liquor</t>
  </si>
  <si>
    <t>(total)</t>
  </si>
  <si>
    <t>Per</t>
  </si>
  <si>
    <t>tablet</t>
  </si>
  <si>
    <t>Murphys Report 2017</t>
  </si>
  <si>
    <t>Campden (Overnight)</t>
  </si>
  <si>
    <t>Notes</t>
  </si>
  <si>
    <t>Volume</t>
  </si>
  <si>
    <t>Preboil G</t>
  </si>
  <si>
    <t>Measured OG</t>
  </si>
  <si>
    <t>Measured FG</t>
  </si>
  <si>
    <t>Gravity</t>
  </si>
  <si>
    <t>Greg Hughes, Dry Stout</t>
  </si>
  <si>
    <t>Ye Olde Trout (Dry Stout)</t>
  </si>
  <si>
    <t>Pale Malt</t>
  </si>
  <si>
    <t>Flaked Barley</t>
  </si>
  <si>
    <t>Roasted Barley</t>
  </si>
  <si>
    <t>Chocolate Malt</t>
  </si>
  <si>
    <t>East Kent Goldings</t>
  </si>
  <si>
    <t>Wy1084</t>
  </si>
  <si>
    <t>No</t>
  </si>
  <si>
    <t>Racked to bottles (28th April - late) with a sugar drop</t>
  </si>
  <si>
    <t>Moved to conditioning fridge 11th May</t>
  </si>
  <si>
    <t>James Wilson judged this at 39/50 beating Mark Sanderson at 38/50</t>
  </si>
  <si>
    <t>1tsp</t>
  </si>
  <si>
    <t>Won 1st prize at NAWB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</si>
</sst>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8"/>
      <color theme="1"/>
      <name val="Georgia"/>
      <family val="1"/>
    </font>
    <font>
      <i/>
      <sz val="12"/>
      <color theme="1"/>
      <name val="Georgia"/>
      <family val="1"/>
    </font>
    <font>
      <b/>
      <u/>
      <sz val="12"/>
      <color theme="1"/>
      <name val="Georgia"/>
      <family val="1"/>
    </font>
    <font>
      <b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1" fillId="0" borderId="0" xfId="0" applyNumberFormat="1" applyFont="1"/>
    <xf numFmtId="20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/>
    <xf numFmtId="10" fontId="1" fillId="2" borderId="0" xfId="0" applyNumberFormat="1" applyFont="1" applyFill="1"/>
    <xf numFmtId="0" fontId="4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 applyAlignment="1">
      <alignment horizontal="right"/>
    </xf>
    <xf numFmtId="20" fontId="1" fillId="2" borderId="0" xfId="0" applyNumberFormat="1" applyFont="1" applyFill="1"/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right"/>
    </xf>
    <xf numFmtId="165" fontId="1" fillId="0" borderId="0" xfId="0" applyNumberFormat="1" applyFont="1" applyFill="1"/>
    <xf numFmtId="0" fontId="5" fillId="0" borderId="0" xfId="0" applyFont="1"/>
    <xf numFmtId="9" fontId="1" fillId="3" borderId="0" xfId="0" applyNumberFormat="1" applyFont="1" applyFill="1"/>
    <xf numFmtId="0" fontId="1" fillId="0" borderId="0" xfId="0" applyFont="1" applyFill="1"/>
    <xf numFmtId="165" fontId="1" fillId="0" borderId="0" xfId="0" applyNumberFormat="1" applyFont="1"/>
    <xf numFmtId="14" fontId="1" fillId="2" borderId="0" xfId="0" applyNumberFormat="1" applyFont="1" applyFill="1"/>
    <xf numFmtId="0" fontId="1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4841-3E00-1745-9F12-9CCA3F8B5ECB}">
  <dimension ref="B2:G53"/>
  <sheetViews>
    <sheetView showGridLines="0" tabSelected="1" zoomScale="140" zoomScaleNormal="140" workbookViewId="0">
      <selection activeCell="B54" sqref="B54"/>
    </sheetView>
  </sheetViews>
  <sheetFormatPr baseColWidth="10" defaultRowHeight="16" x14ac:dyDescent="0.2"/>
  <cols>
    <col min="1" max="1" width="4.1640625" style="1" customWidth="1"/>
    <col min="2" max="2" width="10.83203125" style="1"/>
    <col min="3" max="3" width="13.33203125" style="1" customWidth="1"/>
    <col min="4" max="4" width="10.83203125" style="1"/>
    <col min="5" max="5" width="10.83203125" style="1" customWidth="1"/>
    <col min="6" max="6" width="10.83203125" style="1"/>
    <col min="7" max="7" width="12.1640625" style="1" bestFit="1" customWidth="1"/>
    <col min="8" max="16384" width="10.83203125" style="1"/>
  </cols>
  <sheetData>
    <row r="2" spans="2:7" ht="23" x14ac:dyDescent="0.25">
      <c r="B2" s="3" t="s">
        <v>55</v>
      </c>
      <c r="F2" s="8" t="s">
        <v>28</v>
      </c>
      <c r="G2" s="26">
        <v>44296</v>
      </c>
    </row>
    <row r="3" spans="2:7" ht="9" customHeight="1" x14ac:dyDescent="0.25">
      <c r="B3" s="3"/>
    </row>
    <row r="4" spans="2:7" x14ac:dyDescent="0.2">
      <c r="B4" s="8" t="s">
        <v>27</v>
      </c>
      <c r="C4" s="16" t="s">
        <v>54</v>
      </c>
      <c r="F4" s="8" t="s">
        <v>26</v>
      </c>
      <c r="G4" s="13">
        <v>2</v>
      </c>
    </row>
    <row r="5" spans="2:7" ht="11" customHeight="1" x14ac:dyDescent="0.2">
      <c r="B5" s="8"/>
    </row>
    <row r="6" spans="2:7" x14ac:dyDescent="0.2">
      <c r="B6" s="10" t="s">
        <v>0</v>
      </c>
      <c r="C6" s="12">
        <v>1054</v>
      </c>
      <c r="D6" s="10" t="s">
        <v>3</v>
      </c>
      <c r="E6" s="11">
        <f>IF(C7&lt;&gt;0,(C6-C7) * 0.13125/100,"")</f>
        <v>5.5125E-2</v>
      </c>
      <c r="F6" s="28" t="s">
        <v>2</v>
      </c>
      <c r="G6" s="12">
        <v>23</v>
      </c>
    </row>
    <row r="7" spans="2:7" x14ac:dyDescent="0.2">
      <c r="B7" s="10" t="s">
        <v>1</v>
      </c>
      <c r="C7" s="12">
        <v>1012</v>
      </c>
      <c r="D7" s="10" t="s">
        <v>4</v>
      </c>
      <c r="E7" s="12"/>
      <c r="F7" s="10" t="s">
        <v>5</v>
      </c>
      <c r="G7" s="12"/>
    </row>
    <row r="9" spans="2:7" x14ac:dyDescent="0.2">
      <c r="B9" s="2" t="s">
        <v>8</v>
      </c>
      <c r="E9" s="13" t="s">
        <v>32</v>
      </c>
    </row>
    <row r="10" spans="2:7" x14ac:dyDescent="0.2">
      <c r="B10" s="1" t="s">
        <v>47</v>
      </c>
      <c r="D10" s="1" t="s">
        <v>7</v>
      </c>
      <c r="E10" s="24">
        <v>1</v>
      </c>
      <c r="F10" s="1" t="s">
        <v>45</v>
      </c>
      <c r="G10" s="1" t="s">
        <v>42</v>
      </c>
    </row>
    <row r="11" spans="2:7" x14ac:dyDescent="0.2">
      <c r="B11" s="1" t="s">
        <v>33</v>
      </c>
      <c r="D11" s="1" t="s">
        <v>7</v>
      </c>
      <c r="E11" s="25">
        <f>SUMIFS('Water Treatment'!G:G,'Water Treatment'!C:C,Sheet1!$E$9,'Water Treatment'!D:D,Sheet1!B11)</f>
        <v>9</v>
      </c>
      <c r="F11" s="1" t="s">
        <v>41</v>
      </c>
      <c r="G11" s="1" t="s">
        <v>42</v>
      </c>
    </row>
    <row r="12" spans="2:7" hidden="1" x14ac:dyDescent="0.2">
      <c r="B12" s="1" t="s">
        <v>38</v>
      </c>
      <c r="C12" s="4">
        <v>0.8</v>
      </c>
      <c r="D12" s="1" t="s">
        <v>7</v>
      </c>
      <c r="E12" s="25">
        <f>SUMIFS('Water Treatment'!G:G,'Water Treatment'!C:C,Sheet1!$E$9,'Water Treatment'!D:D,Sheet1!B12)*'Water Treatment'!$F$9/Sheet1!C12</f>
        <v>0</v>
      </c>
      <c r="F12" s="1" t="s">
        <v>41</v>
      </c>
      <c r="G12" s="1" t="s">
        <v>42</v>
      </c>
    </row>
    <row r="13" spans="2:7" hidden="1" x14ac:dyDescent="0.2">
      <c r="B13" s="1" t="s">
        <v>36</v>
      </c>
      <c r="D13" s="1" t="s">
        <v>6</v>
      </c>
      <c r="E13" s="25">
        <f>SUMIFS('Water Treatment'!H:H,'Water Treatment'!C:C,Sheet1!$E$9,'Water Treatment'!D:D,Sheet1!B13)*$G$6/'Water Treatment'!$H$5</f>
        <v>0</v>
      </c>
      <c r="F13" s="1" t="s">
        <v>9</v>
      </c>
      <c r="G13" s="1" t="s">
        <v>43</v>
      </c>
    </row>
    <row r="14" spans="2:7" x14ac:dyDescent="0.2">
      <c r="B14" s="1" t="s">
        <v>34</v>
      </c>
      <c r="D14" s="1" t="s">
        <v>6</v>
      </c>
      <c r="E14" s="25">
        <f>SUMIFS('Water Treatment'!H:H,'Water Treatment'!C:C,Sheet1!$E$9,'Water Treatment'!D:D,Sheet1!B14)*$G$6/'Water Treatment'!$H$5</f>
        <v>5.98</v>
      </c>
      <c r="F14" s="1" t="s">
        <v>9</v>
      </c>
      <c r="G14" s="1" t="s">
        <v>43</v>
      </c>
    </row>
    <row r="15" spans="2:7" x14ac:dyDescent="0.2">
      <c r="B15" s="1" t="s">
        <v>35</v>
      </c>
      <c r="D15" s="1" t="s">
        <v>6</v>
      </c>
      <c r="E15" s="25">
        <f>SUMIFS('Water Treatment'!H:H,'Water Treatment'!C:C,Sheet1!$E$9,'Water Treatment'!D:D,Sheet1!B15)*$G$6/'Water Treatment'!$H$5</f>
        <v>2.1160000000000001</v>
      </c>
      <c r="F15" s="1" t="s">
        <v>9</v>
      </c>
      <c r="G15" s="1" t="s">
        <v>43</v>
      </c>
    </row>
    <row r="16" spans="2:7" x14ac:dyDescent="0.2">
      <c r="B16" s="7"/>
      <c r="C16" s="7"/>
      <c r="D16" s="7"/>
      <c r="E16" s="7"/>
      <c r="F16" s="7"/>
      <c r="G16" s="7"/>
    </row>
    <row r="18" spans="2:7" x14ac:dyDescent="0.2">
      <c r="B18" s="2" t="s">
        <v>6</v>
      </c>
      <c r="D18" s="8" t="s">
        <v>7</v>
      </c>
      <c r="E18" s="17">
        <v>14</v>
      </c>
      <c r="F18" s="29" t="s">
        <v>11</v>
      </c>
      <c r="G18" s="9">
        <f>IF(E$27&lt;&gt;0, E18/(E$27/1000), "")</f>
        <v>2.5362318840579712</v>
      </c>
    </row>
    <row r="19" spans="2:7" x14ac:dyDescent="0.2">
      <c r="B19" s="2"/>
      <c r="D19" s="8" t="s">
        <v>12</v>
      </c>
      <c r="E19" s="20">
        <v>67</v>
      </c>
      <c r="F19" s="8" t="s">
        <v>13</v>
      </c>
      <c r="G19" s="18">
        <v>6.25E-2</v>
      </c>
    </row>
    <row r="20" spans="2:7" x14ac:dyDescent="0.2">
      <c r="B20" s="2"/>
      <c r="D20" s="8" t="s">
        <v>30</v>
      </c>
      <c r="E20" s="17"/>
      <c r="F20" s="8" t="s">
        <v>31</v>
      </c>
      <c r="G20" s="21" t="str">
        <f>IF($G$18&lt;&gt;0, IF($E$20&lt;&gt;0,($E$19+($E$19-$E$20)*0.41/$G$18),""),"")</f>
        <v/>
      </c>
    </row>
    <row r="21" spans="2:7" x14ac:dyDescent="0.2">
      <c r="B21" s="2"/>
      <c r="D21" s="6"/>
      <c r="E21" s="6"/>
      <c r="F21" s="6"/>
      <c r="G21" s="5"/>
    </row>
    <row r="22" spans="2:7" x14ac:dyDescent="0.2">
      <c r="B22" s="2" t="s">
        <v>14</v>
      </c>
      <c r="E22" s="8" t="s">
        <v>9</v>
      </c>
      <c r="F22" s="8" t="s">
        <v>10</v>
      </c>
      <c r="G22" s="8" t="s">
        <v>5</v>
      </c>
    </row>
    <row r="23" spans="2:7" x14ac:dyDescent="0.2">
      <c r="B23" s="13" t="s">
        <v>56</v>
      </c>
      <c r="C23" s="13"/>
      <c r="D23" s="13"/>
      <c r="E23" s="13">
        <v>4300</v>
      </c>
      <c r="F23" s="4">
        <f>IF(E$27&lt;&gt;0,E23/E$27,"")</f>
        <v>0.77898550724637683</v>
      </c>
      <c r="G23" s="1">
        <v>5.5</v>
      </c>
    </row>
    <row r="24" spans="2:7" x14ac:dyDescent="0.2">
      <c r="B24" s="13" t="s">
        <v>57</v>
      </c>
      <c r="C24" s="13"/>
      <c r="D24" s="13"/>
      <c r="E24" s="13">
        <v>550</v>
      </c>
      <c r="F24" s="4">
        <f>IF(E$27&lt;&gt;0,E24/E$27,"")</f>
        <v>9.9637681159420288E-2</v>
      </c>
    </row>
    <row r="25" spans="2:7" x14ac:dyDescent="0.2">
      <c r="B25" s="13" t="s">
        <v>58</v>
      </c>
      <c r="C25" s="13"/>
      <c r="D25" s="13"/>
      <c r="E25" s="13">
        <v>550</v>
      </c>
      <c r="F25" s="4">
        <f>IF(E$27&lt;&gt;0,E25/E$27,"")</f>
        <v>9.9637681159420288E-2</v>
      </c>
    </row>
    <row r="26" spans="2:7" x14ac:dyDescent="0.2">
      <c r="B26" s="13" t="s">
        <v>59</v>
      </c>
      <c r="C26" s="13"/>
      <c r="D26" s="13"/>
      <c r="E26" s="13">
        <v>120</v>
      </c>
      <c r="F26" s="4">
        <f>IF(E$27&lt;&gt;0,E26/E$27,"")</f>
        <v>2.1739130434782608E-2</v>
      </c>
    </row>
    <row r="27" spans="2:7" x14ac:dyDescent="0.2">
      <c r="D27" s="15" t="s">
        <v>25</v>
      </c>
      <c r="E27" s="1">
        <f>SUM(E23:E26)</f>
        <v>5520</v>
      </c>
    </row>
    <row r="28" spans="2:7" x14ac:dyDescent="0.2">
      <c r="B28" s="7"/>
      <c r="C28" s="7"/>
      <c r="D28" s="7"/>
      <c r="E28" s="7"/>
      <c r="F28" s="7"/>
      <c r="G28" s="7"/>
    </row>
    <row r="30" spans="2:7" x14ac:dyDescent="0.2">
      <c r="B30" s="2" t="s">
        <v>15</v>
      </c>
      <c r="D30" s="8" t="s">
        <v>49</v>
      </c>
      <c r="E30" s="13">
        <v>30</v>
      </c>
      <c r="F30" s="8" t="s">
        <v>16</v>
      </c>
      <c r="G30" s="19">
        <v>70</v>
      </c>
    </row>
    <row r="31" spans="2:7" x14ac:dyDescent="0.2">
      <c r="B31" s="2"/>
    </row>
    <row r="32" spans="2:7" x14ac:dyDescent="0.2">
      <c r="B32" s="2" t="s">
        <v>21</v>
      </c>
      <c r="D32" s="8" t="s">
        <v>17</v>
      </c>
      <c r="E32" s="8" t="s">
        <v>9</v>
      </c>
      <c r="F32" s="8" t="s">
        <v>4</v>
      </c>
    </row>
    <row r="33" spans="2:7" x14ac:dyDescent="0.2">
      <c r="B33" s="13" t="s">
        <v>60</v>
      </c>
      <c r="C33" s="13"/>
      <c r="D33" s="14">
        <v>5.1299999999999998E-2</v>
      </c>
      <c r="E33" s="13">
        <v>65</v>
      </c>
      <c r="F33" s="13"/>
      <c r="G33" s="13" t="s">
        <v>18</v>
      </c>
    </row>
    <row r="34" spans="2:7" x14ac:dyDescent="0.2">
      <c r="B34" s="13" t="s">
        <v>20</v>
      </c>
      <c r="C34" s="13"/>
      <c r="D34" s="13"/>
      <c r="E34" s="13" t="s">
        <v>66</v>
      </c>
      <c r="F34" s="13"/>
      <c r="G34" s="13" t="s">
        <v>19</v>
      </c>
    </row>
    <row r="35" spans="2:7" x14ac:dyDescent="0.2">
      <c r="B35" s="13"/>
      <c r="C35" s="13"/>
      <c r="D35" s="13"/>
      <c r="E35" s="13"/>
      <c r="F35" s="13"/>
      <c r="G35" s="13"/>
    </row>
    <row r="36" spans="2:7" x14ac:dyDescent="0.2">
      <c r="B36" s="7"/>
      <c r="C36" s="7"/>
      <c r="D36" s="7"/>
      <c r="E36" s="7"/>
      <c r="F36" s="7"/>
      <c r="G36" s="7"/>
    </row>
    <row r="38" spans="2:7" x14ac:dyDescent="0.2">
      <c r="B38" s="2" t="s">
        <v>53</v>
      </c>
      <c r="D38" s="10" t="s">
        <v>50</v>
      </c>
      <c r="E38" s="12">
        <v>1040</v>
      </c>
    </row>
    <row r="39" spans="2:7" x14ac:dyDescent="0.2">
      <c r="D39" s="10" t="s">
        <v>51</v>
      </c>
      <c r="E39" s="12">
        <v>1054</v>
      </c>
      <c r="F39" s="10" t="s">
        <v>3</v>
      </c>
      <c r="G39" s="11">
        <f>IF(E40&lt;&gt;0,(E39-E40) * 0.13125/100,"")</f>
        <v>5.5125E-2</v>
      </c>
    </row>
    <row r="40" spans="2:7" x14ac:dyDescent="0.2">
      <c r="D40" s="10" t="s">
        <v>52</v>
      </c>
      <c r="E40" s="12">
        <v>1012</v>
      </c>
    </row>
    <row r="41" spans="2:7" x14ac:dyDescent="0.2">
      <c r="B41" s="7"/>
      <c r="C41" s="7"/>
      <c r="D41" s="7"/>
      <c r="E41" s="7"/>
      <c r="F41" s="7"/>
      <c r="G41" s="7"/>
    </row>
    <row r="42" spans="2:7" x14ac:dyDescent="0.2">
      <c r="B42" s="27"/>
      <c r="C42" s="27"/>
      <c r="D42" s="27"/>
      <c r="E42" s="27"/>
      <c r="F42" s="27"/>
      <c r="G42" s="27"/>
    </row>
    <row r="43" spans="2:7" x14ac:dyDescent="0.2">
      <c r="B43" s="2" t="s">
        <v>22</v>
      </c>
      <c r="D43" s="8" t="s">
        <v>23</v>
      </c>
      <c r="E43" s="17" t="s">
        <v>61</v>
      </c>
      <c r="F43" s="8" t="s">
        <v>24</v>
      </c>
      <c r="G43" s="13" t="s">
        <v>62</v>
      </c>
    </row>
    <row r="44" spans="2:7" x14ac:dyDescent="0.2">
      <c r="D44" s="8" t="s">
        <v>12</v>
      </c>
      <c r="E44" s="13">
        <v>18</v>
      </c>
    </row>
    <row r="45" spans="2:7" x14ac:dyDescent="0.2">
      <c r="B45" s="7"/>
      <c r="C45" s="7"/>
      <c r="D45" s="7"/>
      <c r="E45" s="7"/>
      <c r="F45" s="7"/>
      <c r="G45" s="7"/>
    </row>
    <row r="47" spans="2:7" x14ac:dyDescent="0.2">
      <c r="B47" s="2" t="s">
        <v>29</v>
      </c>
    </row>
    <row r="48" spans="2:7" x14ac:dyDescent="0.2">
      <c r="B48" s="1" t="s">
        <v>63</v>
      </c>
    </row>
    <row r="49" spans="2:7" x14ac:dyDescent="0.2">
      <c r="B49" s="7" t="s">
        <v>64</v>
      </c>
      <c r="C49" s="7"/>
      <c r="D49" s="7"/>
      <c r="E49" s="7"/>
      <c r="F49" s="7"/>
      <c r="G49" s="7"/>
    </row>
    <row r="51" spans="2:7" x14ac:dyDescent="0.2">
      <c r="B51" s="2" t="s">
        <v>48</v>
      </c>
    </row>
    <row r="52" spans="2:7" x14ac:dyDescent="0.2">
      <c r="B52" s="1" t="s">
        <v>65</v>
      </c>
    </row>
    <row r="53" spans="2:7" x14ac:dyDescent="0.2">
      <c r="B53" s="1" t="s">
        <v>67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F5B7-8F3A-AA49-9DBF-73E1F1B9B1C5}">
  <dimension ref="C2:H22"/>
  <sheetViews>
    <sheetView workbookViewId="0">
      <selection activeCell="C2" sqref="C2"/>
    </sheetView>
  </sheetViews>
  <sheetFormatPr baseColWidth="10" defaultRowHeight="16" x14ac:dyDescent="0.2"/>
  <cols>
    <col min="1" max="3" width="10.83203125" style="1"/>
    <col min="4" max="4" width="21.33203125" style="1" customWidth="1"/>
    <col min="5" max="5" width="5.83203125" style="1" customWidth="1"/>
    <col min="6" max="6" width="6.33203125" style="1" customWidth="1"/>
    <col min="7" max="16384" width="10.83203125" style="1"/>
  </cols>
  <sheetData>
    <row r="2" spans="3:8" x14ac:dyDescent="0.2">
      <c r="C2" s="22" t="s">
        <v>46</v>
      </c>
    </row>
    <row r="4" spans="3:8" x14ac:dyDescent="0.2">
      <c r="C4" s="22" t="s">
        <v>8</v>
      </c>
      <c r="G4" s="2" t="s">
        <v>7</v>
      </c>
      <c r="H4" s="2" t="s">
        <v>40</v>
      </c>
    </row>
    <row r="5" spans="3:8" x14ac:dyDescent="0.2">
      <c r="D5" s="1" t="s">
        <v>44</v>
      </c>
      <c r="G5" s="1">
        <v>25</v>
      </c>
      <c r="H5" s="1">
        <v>25</v>
      </c>
    </row>
    <row r="6" spans="3:8" x14ac:dyDescent="0.2">
      <c r="C6" s="1" t="s">
        <v>37</v>
      </c>
      <c r="D6" s="1" t="s">
        <v>33</v>
      </c>
      <c r="E6" s="1" t="s">
        <v>41</v>
      </c>
      <c r="G6" s="1">
        <v>26</v>
      </c>
    </row>
    <row r="7" spans="3:8" x14ac:dyDescent="0.2">
      <c r="C7" s="1" t="s">
        <v>37</v>
      </c>
      <c r="D7" s="1" t="s">
        <v>36</v>
      </c>
      <c r="E7" s="1" t="s">
        <v>9</v>
      </c>
      <c r="H7" s="1">
        <v>13</v>
      </c>
    </row>
    <row r="8" spans="3:8" x14ac:dyDescent="0.2">
      <c r="C8" s="1" t="s">
        <v>37</v>
      </c>
      <c r="D8" s="1" t="s">
        <v>34</v>
      </c>
      <c r="E8" s="1" t="s">
        <v>9</v>
      </c>
    </row>
    <row r="9" spans="3:8" x14ac:dyDescent="0.2">
      <c r="C9" s="1" t="s">
        <v>37</v>
      </c>
      <c r="D9" s="1" t="s">
        <v>38</v>
      </c>
      <c r="E9" s="1" t="s">
        <v>41</v>
      </c>
      <c r="F9" s="23">
        <v>0.8</v>
      </c>
    </row>
    <row r="10" spans="3:8" x14ac:dyDescent="0.2">
      <c r="C10" s="1" t="s">
        <v>37</v>
      </c>
      <c r="D10" s="1" t="s">
        <v>35</v>
      </c>
      <c r="E10" s="1" t="s">
        <v>9</v>
      </c>
    </row>
    <row r="12" spans="3:8" x14ac:dyDescent="0.2">
      <c r="C12" s="1" t="s">
        <v>32</v>
      </c>
      <c r="D12" s="1" t="s">
        <v>33</v>
      </c>
      <c r="E12" s="1" t="s">
        <v>41</v>
      </c>
      <c r="G12" s="1">
        <v>9</v>
      </c>
    </row>
    <row r="13" spans="3:8" x14ac:dyDescent="0.2">
      <c r="C13" s="1" t="s">
        <v>32</v>
      </c>
      <c r="D13" s="1" t="s">
        <v>36</v>
      </c>
      <c r="E13" s="1" t="s">
        <v>9</v>
      </c>
    </row>
    <row r="14" spans="3:8" x14ac:dyDescent="0.2">
      <c r="C14" s="1" t="s">
        <v>32</v>
      </c>
      <c r="D14" s="1" t="s">
        <v>34</v>
      </c>
      <c r="E14" s="1" t="s">
        <v>9</v>
      </c>
      <c r="H14" s="1">
        <v>6.5</v>
      </c>
    </row>
    <row r="15" spans="3:8" x14ac:dyDescent="0.2">
      <c r="C15" s="1" t="s">
        <v>32</v>
      </c>
      <c r="D15" s="1" t="s">
        <v>38</v>
      </c>
      <c r="E15" s="1" t="s">
        <v>41</v>
      </c>
      <c r="F15" s="4">
        <f>F9</f>
        <v>0.8</v>
      </c>
    </row>
    <row r="16" spans="3:8" x14ac:dyDescent="0.2">
      <c r="C16" s="1" t="s">
        <v>32</v>
      </c>
      <c r="D16" s="1" t="s">
        <v>35</v>
      </c>
      <c r="E16" s="1" t="s">
        <v>9</v>
      </c>
      <c r="H16" s="1">
        <v>2.2999999999999998</v>
      </c>
    </row>
    <row r="18" spans="3:8" x14ac:dyDescent="0.2">
      <c r="C18" s="1" t="s">
        <v>39</v>
      </c>
      <c r="D18" s="1" t="s">
        <v>33</v>
      </c>
      <c r="E18" s="1" t="s">
        <v>41</v>
      </c>
    </row>
    <row r="19" spans="3:8" x14ac:dyDescent="0.2">
      <c r="C19" s="1" t="s">
        <v>39</v>
      </c>
      <c r="D19" s="1" t="s">
        <v>36</v>
      </c>
      <c r="E19" s="1" t="s">
        <v>9</v>
      </c>
    </row>
    <row r="20" spans="3:8" x14ac:dyDescent="0.2">
      <c r="C20" s="1" t="s">
        <v>39</v>
      </c>
      <c r="D20" s="1" t="s">
        <v>34</v>
      </c>
      <c r="E20" s="1" t="s">
        <v>9</v>
      </c>
      <c r="H20" s="1">
        <v>2.2999999999999998</v>
      </c>
    </row>
    <row r="21" spans="3:8" x14ac:dyDescent="0.2">
      <c r="C21" s="1" t="s">
        <v>39</v>
      </c>
      <c r="D21" s="1" t="s">
        <v>38</v>
      </c>
      <c r="E21" s="1" t="s">
        <v>41</v>
      </c>
      <c r="F21" s="4">
        <f>F9</f>
        <v>0.8</v>
      </c>
      <c r="G21" s="1">
        <v>18.5</v>
      </c>
    </row>
    <row r="22" spans="3:8" x14ac:dyDescent="0.2">
      <c r="C22" s="1" t="s">
        <v>39</v>
      </c>
      <c r="D22" s="1" t="s">
        <v>35</v>
      </c>
      <c r="E22" s="1" t="s">
        <v>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Water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Pinnock</dc:creator>
  <cp:lastModifiedBy>Chris Pinnock</cp:lastModifiedBy>
  <cp:lastPrinted>2021-06-23T12:47:54Z</cp:lastPrinted>
  <dcterms:created xsi:type="dcterms:W3CDTF">2021-06-23T11:23:29Z</dcterms:created>
  <dcterms:modified xsi:type="dcterms:W3CDTF">2022-05-11T07:05:44Z</dcterms:modified>
</cp:coreProperties>
</file>